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XOa 3 Storage Calculator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<sst xmlns="http://schemas.openxmlformats.org/spreadsheetml/2006/main" count="117" uniqueCount="88">
  <si>
    <t>Resolution</t>
  </si>
  <si>
    <t>4CIF</t>
  </si>
  <si>
    <t>CIF</t>
  </si>
  <si>
    <t xml:space="preserve">Days of online storage </t>
  </si>
  <si>
    <t>VGA</t>
  </si>
  <si>
    <t>SVGA(0.5MP)</t>
  </si>
  <si>
    <t>XVGA(0.8MP)</t>
  </si>
  <si>
    <t>HD720P</t>
  </si>
  <si>
    <t>1.3Mpixel</t>
  </si>
  <si>
    <t>3.1Mpixel</t>
  </si>
  <si>
    <t>5.1Mpixel</t>
  </si>
  <si>
    <t>KB</t>
  </si>
  <si>
    <t>352x288</t>
  </si>
  <si>
    <t>640x480</t>
  </si>
  <si>
    <t>704x576</t>
  </si>
  <si>
    <t>800x600</t>
  </si>
  <si>
    <t>1024x768</t>
  </si>
  <si>
    <t>1280x720</t>
  </si>
  <si>
    <t>1280x1024</t>
  </si>
  <si>
    <t>1600x1200</t>
  </si>
  <si>
    <t>1920x1080</t>
  </si>
  <si>
    <t>2048x1536</t>
  </si>
  <si>
    <t>2592x1944</t>
  </si>
  <si>
    <t>Format</t>
  </si>
  <si>
    <t>High</t>
  </si>
  <si>
    <t>Medium</t>
  </si>
  <si>
    <t>Low</t>
  </si>
  <si>
    <t>Results</t>
  </si>
  <si>
    <t>Hidden</t>
  </si>
  <si>
    <t>TOTAL:</t>
  </si>
  <si>
    <t>Resolutions/Image complexity</t>
  </si>
  <si>
    <t>Image
Complexity</t>
  </si>
  <si>
    <t>Coefficient</t>
  </si>
  <si>
    <t xml:space="preserve">     ***     Value indications within this calculator are based on theoretical models and estimated image sizes   ***
 ***   It is the users responsibility to well interprete the results and to adapt image sizes in correspondance with project reality   *** </t>
  </si>
  <si>
    <t>Cameras</t>
  </si>
  <si>
    <t>2.0Mpixel</t>
  </si>
  <si>
    <t>Pixels</t>
  </si>
  <si>
    <t>Iframe calc size
KB</t>
  </si>
  <si>
    <t>HD1080P</t>
  </si>
  <si>
    <t>GB</t>
  </si>
  <si>
    <r>
      <t xml:space="preserve">SELECT </t>
    </r>
    <r>
      <rPr>
        <b/>
        <sz val="11"/>
        <rFont val="Wingdings"/>
        <family val="0"/>
      </rPr>
      <t>ê</t>
    </r>
  </si>
  <si>
    <t>Storage 
Bandwidth</t>
  </si>
  <si>
    <t xml:space="preserve">Network data transfer </t>
  </si>
  <si>
    <t>aantal i/min</t>
  </si>
  <si>
    <t>size iframes</t>
  </si>
  <si>
    <t># iframes/min</t>
  </si>
  <si>
    <t>size pfr/min</t>
  </si>
  <si>
    <t>total size/min</t>
  </si>
  <si>
    <t>total size/sec / cam</t>
  </si>
  <si>
    <t>TYPE1</t>
  </si>
  <si>
    <t>TYPE2</t>
  </si>
  <si>
    <t>TYPE3</t>
  </si>
  <si>
    <t>TYPE4</t>
  </si>
  <si>
    <t>TYPE5</t>
  </si>
  <si>
    <t>TYPE6</t>
  </si>
  <si>
    <t>TYPE7</t>
  </si>
  <si>
    <t>TYPE8</t>
  </si>
  <si>
    <t>TYPE9</t>
  </si>
  <si>
    <t>TYPE10</t>
  </si>
  <si>
    <t>Type 10 (H.264)</t>
  </si>
  <si>
    <t># p frames/min</t>
  </si>
  <si>
    <t>motion frame size
KB</t>
  </si>
  <si>
    <t>size/sec/cam
KB</t>
  </si>
  <si>
    <t>HIDDEN</t>
  </si>
  <si>
    <r>
      <t xml:space="preserve">SET </t>
    </r>
    <r>
      <rPr>
        <b/>
        <sz val="11"/>
        <rFont val="Wingdings"/>
        <family val="0"/>
      </rPr>
      <t>ê</t>
    </r>
  </si>
  <si>
    <t>Quantity</t>
  </si>
  <si>
    <t>Cameras in recording mode
(24/7)</t>
  </si>
  <si>
    <t>Image Resolution</t>
  </si>
  <si>
    <t>Image Complexity and Motion</t>
  </si>
  <si>
    <t>Number of Images Per Second</t>
  </si>
  <si>
    <r>
      <t xml:space="preserve">Storage capacity required
</t>
    </r>
    <r>
      <rPr>
        <b/>
        <sz val="11"/>
        <rFont val="Calibri"/>
        <family val="2"/>
      </rPr>
      <t>(24/7 recording)</t>
    </r>
  </si>
  <si>
    <r>
      <t xml:space="preserve">Mbps </t>
    </r>
    <r>
      <rPr>
        <sz val="10"/>
        <color indexed="56"/>
        <rFont val="Calibri"/>
        <family val="2"/>
      </rPr>
      <t>(Max:160)</t>
    </r>
  </si>
  <si>
    <t>MBps</t>
  </si>
  <si>
    <t>Megabit/sec</t>
  </si>
  <si>
    <t>GigaByte</t>
  </si>
  <si>
    <t>MegaByte/sec</t>
  </si>
  <si>
    <t>XOa 3 Storage Calculator</t>
  </si>
  <si>
    <t>Type 9   (H.264)</t>
  </si>
  <si>
    <t>Type 8   (H.264)</t>
  </si>
  <si>
    <t>Type 7   (H.264)</t>
  </si>
  <si>
    <t>Type 6   (H.264)</t>
  </si>
  <si>
    <t>Type 5   (H.264)</t>
  </si>
  <si>
    <t>Type 4   (H.264)</t>
  </si>
  <si>
    <t>Type 3   (H.264)</t>
  </si>
  <si>
    <t>Type 2   (H.264)</t>
  </si>
  <si>
    <t>Type 1   (H.264)</t>
  </si>
  <si>
    <t>For more detailed settings &amp; results , please use the calculator from the camera manufacturers.</t>
  </si>
  <si>
    <t>rev.: 1.07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</si>
</sst>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[$-813]dddd\ 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1"/>
      <color indexed="22"/>
      <name val="Calibri"/>
      <family val="2"/>
    </font>
    <font>
      <b/>
      <sz val="11"/>
      <name val="Calibri"/>
      <family val="2"/>
    </font>
    <font>
      <b/>
      <sz val="11"/>
      <name val="Wingdings"/>
      <family val="0"/>
    </font>
    <font>
      <sz val="10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2"/>
      <color indexed="56"/>
      <name val="Calibri"/>
      <family val="2"/>
    </font>
    <font>
      <b/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9" tint="-0.24997000396251678"/>
      <name val="Calibri"/>
      <family val="2"/>
    </font>
    <font>
      <sz val="11"/>
      <color theme="9" tint="-0.24997000396251678"/>
      <name val="Calibri"/>
      <family val="2"/>
    </font>
    <font>
      <b/>
      <sz val="11"/>
      <color rgb="FF002060"/>
      <name val="Calibri"/>
      <family val="2"/>
    </font>
    <font>
      <b/>
      <sz val="12"/>
      <color rgb="FF002060"/>
      <name val="Calibri"/>
      <family val="2"/>
    </font>
    <font>
      <b/>
      <sz val="10"/>
      <color theme="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/>
      <top style="medium">
        <color theme="1"/>
      </top>
      <bottom style="thin"/>
    </border>
    <border>
      <left style="thin"/>
      <right style="thin"/>
      <top style="medium">
        <color theme="1"/>
      </top>
      <bottom style="thin"/>
    </border>
    <border>
      <left style="thin"/>
      <right>
        <color indexed="63"/>
      </right>
      <top style="medium">
        <color theme="1"/>
      </top>
      <bottom style="thin"/>
    </border>
    <border>
      <left style="medium"/>
      <right>
        <color indexed="63"/>
      </right>
      <top style="medium">
        <color theme="1"/>
      </top>
      <bottom>
        <color indexed="63"/>
      </bottom>
    </border>
    <border>
      <left style="thick">
        <color rgb="FFFF0000"/>
      </left>
      <right style="medium">
        <color theme="1"/>
      </right>
      <top style="medium">
        <color theme="1"/>
      </top>
      <bottom>
        <color indexed="63"/>
      </bottom>
    </border>
    <border>
      <left style="thick">
        <color rgb="FFFF0000"/>
      </left>
      <right style="medium">
        <color theme="1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theme="1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medium">
        <color theme="1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3" borderId="10" xfId="39" applyFont="1" applyFill="1" applyBorder="1" applyAlignment="1">
      <alignment horizontal="center" vertical="center"/>
    </xf>
    <xf numFmtId="0" fontId="2" fillId="33" borderId="11" xfId="39" applyFont="1" applyFill="1" applyBorder="1" applyAlignment="1">
      <alignment horizontal="center" vertical="center"/>
    </xf>
    <xf numFmtId="0" fontId="2" fillId="33" borderId="12" xfId="39" applyFont="1" applyFill="1" applyBorder="1" applyAlignment="1">
      <alignment horizontal="center" vertical="center"/>
    </xf>
    <xf numFmtId="0" fontId="2" fillId="33" borderId="13" xfId="39" applyFont="1" applyFill="1" applyBorder="1" applyAlignment="1">
      <alignment horizontal="center" vertical="center"/>
    </xf>
    <xf numFmtId="0" fontId="2" fillId="33" borderId="14" xfId="39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2" fontId="35" fillId="0" borderId="0" xfId="46" applyNumberFormat="1" applyFill="1" applyBorder="1" applyAlignment="1">
      <alignment/>
    </xf>
    <xf numFmtId="0" fontId="35" fillId="0" borderId="0" xfId="46" applyFill="1" applyBorder="1" applyAlignment="1">
      <alignment/>
    </xf>
    <xf numFmtId="0" fontId="6" fillId="33" borderId="13" xfId="39" applyFont="1" applyFill="1" applyBorder="1" applyAlignment="1">
      <alignment horizontal="center" vertical="center"/>
    </xf>
    <xf numFmtId="0" fontId="6" fillId="33" borderId="11" xfId="39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39" applyFont="1" applyFill="1" applyBorder="1" applyAlignment="1">
      <alignment horizontal="center" vertical="center"/>
    </xf>
    <xf numFmtId="0" fontId="6" fillId="33" borderId="10" xfId="39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2" xfId="39" applyFont="1" applyFill="1" applyBorder="1" applyAlignment="1">
      <alignment horizontal="center" vertical="center"/>
    </xf>
    <xf numFmtId="0" fontId="6" fillId="33" borderId="23" xfId="39" applyFont="1" applyFill="1" applyBorder="1" applyAlignment="1">
      <alignment horizontal="center" vertical="center"/>
    </xf>
    <xf numFmtId="0" fontId="6" fillId="33" borderId="14" xfId="39" applyFont="1" applyFill="1" applyBorder="1" applyAlignment="1">
      <alignment horizontal="center" vertical="center"/>
    </xf>
    <xf numFmtId="0" fontId="6" fillId="33" borderId="19" xfId="39" applyFont="1" applyFill="1" applyBorder="1" applyAlignment="1">
      <alignment horizontal="center" vertical="center"/>
    </xf>
    <xf numFmtId="0" fontId="6" fillId="33" borderId="24" xfId="39" applyFont="1" applyFill="1" applyBorder="1" applyAlignment="1">
      <alignment horizontal="center" vertical="center"/>
    </xf>
    <xf numFmtId="0" fontId="6" fillId="33" borderId="20" xfId="39" applyFont="1" applyFill="1" applyBorder="1" applyAlignment="1">
      <alignment horizontal="center" vertical="center"/>
    </xf>
    <xf numFmtId="0" fontId="5" fillId="0" borderId="25" xfId="56" applyFont="1" applyFill="1" applyBorder="1" applyAlignment="1">
      <alignment horizontal="center" vertical="center" wrapText="1"/>
    </xf>
    <xf numFmtId="0" fontId="5" fillId="0" borderId="26" xfId="56" applyFont="1" applyFill="1" applyBorder="1" applyAlignment="1">
      <alignment horizontal="center" vertical="center" wrapText="1"/>
    </xf>
    <xf numFmtId="0" fontId="6" fillId="33" borderId="27" xfId="39" applyFont="1" applyFill="1" applyBorder="1" applyAlignment="1">
      <alignment horizontal="center" vertical="center"/>
    </xf>
    <xf numFmtId="0" fontId="6" fillId="33" borderId="28" xfId="39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47" fillId="27" borderId="21" xfId="56" applyFont="1" applyBorder="1" applyAlignment="1">
      <alignment horizontal="center" vertical="center" wrapText="1"/>
    </xf>
    <xf numFmtId="2" fontId="47" fillId="27" borderId="22" xfId="56" applyNumberFormat="1" applyFont="1" applyBorder="1" applyAlignment="1">
      <alignment/>
    </xf>
    <xf numFmtId="0" fontId="47" fillId="27" borderId="23" xfId="56" applyFont="1" applyBorder="1" applyAlignment="1">
      <alignment horizontal="right" vertical="center" wrapText="1"/>
    </xf>
    <xf numFmtId="2" fontId="47" fillId="34" borderId="21" xfId="56" applyNumberFormat="1" applyFont="1" applyFill="1" applyBorder="1" applyAlignment="1">
      <alignment/>
    </xf>
    <xf numFmtId="2" fontId="47" fillId="34" borderId="23" xfId="56" applyNumberFormat="1" applyFont="1" applyFill="1" applyBorder="1" applyAlignment="1">
      <alignment/>
    </xf>
    <xf numFmtId="0" fontId="47" fillId="27" borderId="10" xfId="56" applyFont="1" applyBorder="1" applyAlignment="1">
      <alignment horizontal="center" vertical="center" wrapText="1"/>
    </xf>
    <xf numFmtId="0" fontId="47" fillId="27" borderId="31" xfId="56" applyFont="1" applyBorder="1" applyAlignment="1">
      <alignment horizontal="center" vertical="center" wrapText="1"/>
    </xf>
    <xf numFmtId="0" fontId="47" fillId="27" borderId="26" xfId="56" applyFont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48" fillId="0" borderId="10" xfId="0" applyFont="1" applyFill="1" applyBorder="1" applyAlignment="1">
      <alignment/>
    </xf>
    <xf numFmtId="2" fontId="48" fillId="0" borderId="10" xfId="0" applyNumberFormat="1" applyFont="1" applyFill="1" applyBorder="1" applyAlignment="1">
      <alignment/>
    </xf>
    <xf numFmtId="0" fontId="42" fillId="36" borderId="0" xfId="54" applyFill="1" applyBorder="1" applyAlignment="1">
      <alignment/>
    </xf>
    <xf numFmtId="0" fontId="47" fillId="27" borderId="32" xfId="56" applyFont="1" applyBorder="1" applyAlignment="1">
      <alignment horizontal="center" vertical="center" wrapText="1"/>
    </xf>
    <xf numFmtId="0" fontId="5" fillId="0" borderId="33" xfId="56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5" borderId="10" xfId="0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2" fontId="49" fillId="27" borderId="34" xfId="56" applyNumberFormat="1" applyFont="1" applyBorder="1" applyAlignment="1">
      <alignment/>
    </xf>
    <xf numFmtId="0" fontId="49" fillId="27" borderId="35" xfId="56" applyFont="1" applyBorder="1" applyAlignment="1">
      <alignment horizontal="center" vertical="center" wrapText="1"/>
    </xf>
    <xf numFmtId="0" fontId="49" fillId="27" borderId="36" xfId="56" applyFont="1" applyBorder="1" applyAlignment="1">
      <alignment wrapText="1"/>
    </xf>
    <xf numFmtId="0" fontId="50" fillId="0" borderId="37" xfId="56" applyFont="1" applyFill="1" applyBorder="1" applyAlignment="1">
      <alignment horizontal="center"/>
    </xf>
    <xf numFmtId="0" fontId="6" fillId="27" borderId="38" xfId="56" applyFont="1" applyBorder="1" applyAlignment="1">
      <alignment horizontal="center" vertical="center" wrapText="1"/>
    </xf>
    <xf numFmtId="0" fontId="6" fillId="27" borderId="38" xfId="56" applyFont="1" applyBorder="1" applyAlignment="1">
      <alignment horizontal="center" vertical="center" wrapText="1"/>
    </xf>
    <xf numFmtId="49" fontId="6" fillId="27" borderId="38" xfId="56" applyNumberFormat="1" applyFont="1" applyBorder="1" applyAlignment="1">
      <alignment horizontal="center" vertical="center" wrapText="1"/>
    </xf>
    <xf numFmtId="0" fontId="47" fillId="27" borderId="34" xfId="56" applyFont="1" applyBorder="1" applyAlignment="1">
      <alignment horizontal="right" vertical="center" wrapText="1"/>
    </xf>
    <xf numFmtId="0" fontId="47" fillId="27" borderId="35" xfId="56" applyFont="1" applyBorder="1" applyAlignment="1">
      <alignment horizontal="center" vertical="center" wrapText="1"/>
    </xf>
    <xf numFmtId="2" fontId="47" fillId="27" borderId="39" xfId="56" applyNumberFormat="1" applyFont="1" applyBorder="1" applyAlignment="1">
      <alignment/>
    </xf>
    <xf numFmtId="0" fontId="42" fillId="36" borderId="40" xfId="54" applyFill="1" applyBorder="1" applyAlignment="1">
      <alignment/>
    </xf>
    <xf numFmtId="2" fontId="49" fillId="27" borderId="41" xfId="56" applyNumberFormat="1" applyFont="1" applyBorder="1" applyAlignment="1">
      <alignment/>
    </xf>
    <xf numFmtId="0" fontId="49" fillId="27" borderId="42" xfId="56" applyFont="1" applyBorder="1" applyAlignment="1">
      <alignment horizontal="center" vertical="center" wrapText="1"/>
    </xf>
    <xf numFmtId="2" fontId="49" fillId="27" borderId="43" xfId="56" applyNumberFormat="1" applyFont="1" applyBorder="1" applyAlignment="1">
      <alignment/>
    </xf>
    <xf numFmtId="2" fontId="50" fillId="0" borderId="44" xfId="56" applyNumberFormat="1" applyFont="1" applyFill="1" applyBorder="1" applyAlignment="1">
      <alignment horizontal="center"/>
    </xf>
    <xf numFmtId="2" fontId="50" fillId="0" borderId="45" xfId="41" applyNumberFormat="1" applyFont="1" applyFill="1" applyBorder="1" applyAlignment="1">
      <alignment horizontal="center"/>
    </xf>
    <xf numFmtId="0" fontId="50" fillId="0" borderId="46" xfId="56" applyFont="1" applyFill="1" applyBorder="1" applyAlignment="1">
      <alignment horizontal="center"/>
    </xf>
    <xf numFmtId="0" fontId="39" fillId="0" borderId="47" xfId="54" applyFont="1" applyFill="1" applyBorder="1" applyAlignment="1">
      <alignment/>
    </xf>
    <xf numFmtId="0" fontId="39" fillId="34" borderId="13" xfId="52" applyFont="1" applyFill="1" applyBorder="1" applyAlignment="1">
      <alignment horizontal="center" vertical="center"/>
    </xf>
    <xf numFmtId="0" fontId="39" fillId="34" borderId="11" xfId="52" applyFont="1" applyFill="1" applyBorder="1" applyAlignment="1">
      <alignment horizontal="center"/>
    </xf>
    <xf numFmtId="0" fontId="39" fillId="34" borderId="15" xfId="52" applyFont="1" applyFill="1" applyBorder="1" applyAlignment="1">
      <alignment horizontal="center"/>
    </xf>
    <xf numFmtId="0" fontId="39" fillId="0" borderId="48" xfId="54" applyFont="1" applyFill="1" applyBorder="1" applyAlignment="1">
      <alignment/>
    </xf>
    <xf numFmtId="0" fontId="39" fillId="34" borderId="10" xfId="52" applyFont="1" applyFill="1" applyBorder="1" applyAlignment="1">
      <alignment horizontal="center"/>
    </xf>
    <xf numFmtId="0" fontId="39" fillId="34" borderId="12" xfId="52" applyFont="1" applyFill="1" applyBorder="1" applyAlignment="1">
      <alignment horizontal="center"/>
    </xf>
    <xf numFmtId="0" fontId="39" fillId="0" borderId="49" xfId="54" applyFont="1" applyFill="1" applyBorder="1" applyAlignment="1">
      <alignment/>
    </xf>
    <xf numFmtId="0" fontId="39" fillId="34" borderId="50" xfId="52" applyFont="1" applyFill="1" applyBorder="1" applyAlignment="1">
      <alignment horizontal="center" vertical="center"/>
    </xf>
    <xf numFmtId="0" fontId="39" fillId="34" borderId="35" xfId="52" applyFont="1" applyFill="1" applyBorder="1" applyAlignment="1">
      <alignment horizontal="center"/>
    </xf>
    <xf numFmtId="0" fontId="39" fillId="34" borderId="51" xfId="52" applyFont="1" applyFill="1" applyBorder="1" applyAlignment="1">
      <alignment horizontal="center"/>
    </xf>
    <xf numFmtId="49" fontId="34" fillId="23" borderId="38" xfId="54" applyNumberFormat="1" applyFont="1" applyFill="1" applyBorder="1" applyAlignment="1">
      <alignment horizontal="center" vertical="center" wrapText="1"/>
    </xf>
    <xf numFmtId="49" fontId="34" fillId="23" borderId="38" xfId="54" applyNumberFormat="1" applyFont="1" applyFill="1" applyBorder="1" applyAlignment="1">
      <alignment horizontal="center" vertical="center" wrapText="1"/>
    </xf>
    <xf numFmtId="49" fontId="6" fillId="8" borderId="52" xfId="54" applyNumberFormat="1" applyFont="1" applyFill="1" applyBorder="1" applyAlignment="1">
      <alignment horizontal="center" vertical="center" wrapText="1"/>
    </xf>
    <xf numFmtId="49" fontId="6" fillId="8" borderId="38" xfId="54" applyNumberFormat="1" applyFont="1" applyFill="1" applyBorder="1" applyAlignment="1">
      <alignment horizontal="center" vertical="center" wrapText="1"/>
    </xf>
    <xf numFmtId="49" fontId="6" fillId="8" borderId="38" xfId="54" applyNumberFormat="1" applyFont="1" applyFill="1" applyBorder="1" applyAlignment="1">
      <alignment horizontal="center" vertical="center" wrapText="1"/>
    </xf>
    <xf numFmtId="0" fontId="51" fillId="36" borderId="53" xfId="54" applyFont="1" applyFill="1" applyBorder="1" applyAlignment="1">
      <alignment/>
    </xf>
    <xf numFmtId="0" fontId="6" fillId="0" borderId="38" xfId="56" applyFont="1" applyFill="1" applyBorder="1" applyAlignment="1">
      <alignment horizontal="center" vertical="center" wrapText="1"/>
    </xf>
    <xf numFmtId="0" fontId="6" fillId="0" borderId="38" xfId="56" applyFont="1" applyFill="1" applyBorder="1" applyAlignment="1">
      <alignment horizontal="center" vertical="center" wrapText="1"/>
    </xf>
    <xf numFmtId="49" fontId="6" fillId="0" borderId="38" xfId="56" applyNumberFormat="1" applyFont="1" applyFill="1" applyBorder="1" applyAlignment="1">
      <alignment horizontal="center" vertical="center" wrapText="1"/>
    </xf>
    <xf numFmtId="2" fontId="6" fillId="27" borderId="13" xfId="56" applyNumberFormat="1" applyFont="1" applyBorder="1" applyAlignment="1">
      <alignment horizontal="center"/>
    </xf>
    <xf numFmtId="2" fontId="6" fillId="27" borderId="11" xfId="56" applyNumberFormat="1" applyFont="1" applyBorder="1" applyAlignment="1">
      <alignment horizontal="center"/>
    </xf>
    <xf numFmtId="2" fontId="6" fillId="27" borderId="15" xfId="56" applyNumberFormat="1" applyFont="1" applyBorder="1" applyAlignment="1">
      <alignment horizontal="center"/>
    </xf>
    <xf numFmtId="2" fontId="6" fillId="27" borderId="17" xfId="56" applyNumberFormat="1" applyFont="1" applyBorder="1" applyAlignment="1">
      <alignment horizontal="center"/>
    </xf>
    <xf numFmtId="2" fontId="6" fillId="27" borderId="10" xfId="56" applyNumberFormat="1" applyFont="1" applyBorder="1" applyAlignment="1">
      <alignment horizontal="center"/>
    </xf>
    <xf numFmtId="2" fontId="6" fillId="27" borderId="50" xfId="56" applyNumberFormat="1" applyFont="1" applyBorder="1" applyAlignment="1">
      <alignment horizontal="center"/>
    </xf>
    <xf numFmtId="2" fontId="6" fillId="27" borderId="35" xfId="56" applyNumberFormat="1" applyFont="1" applyBorder="1" applyAlignment="1">
      <alignment horizontal="center"/>
    </xf>
    <xf numFmtId="2" fontId="6" fillId="27" borderId="54" xfId="56" applyNumberFormat="1" applyFont="1" applyBorder="1" applyAlignment="1">
      <alignment horizontal="center"/>
    </xf>
    <xf numFmtId="2" fontId="52" fillId="3" borderId="55" xfId="40" applyNumberFormat="1" applyFont="1" applyFill="1" applyBorder="1" applyAlignment="1">
      <alignment horizontal="center"/>
    </xf>
    <xf numFmtId="0" fontId="51" fillId="36" borderId="56" xfId="54" applyFont="1" applyFill="1" applyBorder="1" applyAlignment="1">
      <alignment/>
    </xf>
    <xf numFmtId="0" fontId="53" fillId="3" borderId="57" xfId="54" applyFont="1" applyFill="1" applyBorder="1" applyAlignment="1">
      <alignment horizontal="center"/>
    </xf>
    <xf numFmtId="0" fontId="53" fillId="3" borderId="58" xfId="56" applyFont="1" applyFill="1" applyBorder="1" applyAlignment="1">
      <alignment horizontal="center"/>
    </xf>
    <xf numFmtId="0" fontId="53" fillId="3" borderId="59" xfId="54" applyFont="1" applyFill="1" applyBorder="1" applyAlignment="1">
      <alignment horizontal="center"/>
    </xf>
    <xf numFmtId="0" fontId="42" fillId="36" borderId="60" xfId="54" applyFill="1" applyBorder="1" applyAlignment="1">
      <alignment/>
    </xf>
    <xf numFmtId="0" fontId="6" fillId="36" borderId="61" xfId="54" applyFont="1" applyFill="1" applyBorder="1" applyAlignment="1">
      <alignment horizontal="center" vertical="center"/>
    </xf>
    <xf numFmtId="0" fontId="6" fillId="36" borderId="62" xfId="54" applyFont="1" applyFill="1" applyBorder="1" applyAlignment="1">
      <alignment horizontal="center" vertical="center"/>
    </xf>
    <xf numFmtId="0" fontId="34" fillId="37" borderId="63" xfId="0" applyFont="1" applyFill="1" applyBorder="1" applyAlignment="1">
      <alignment horizontal="center" vertical="center" wrapText="1"/>
    </xf>
    <xf numFmtId="0" fontId="34" fillId="37" borderId="64" xfId="0" applyFont="1" applyFill="1" applyBorder="1" applyAlignment="1">
      <alignment horizontal="center" vertical="center" wrapText="1"/>
    </xf>
    <xf numFmtId="0" fontId="34" fillId="37" borderId="65" xfId="0" applyFont="1" applyFill="1" applyBorder="1" applyAlignment="1">
      <alignment horizontal="center" vertical="center" wrapText="1"/>
    </xf>
    <xf numFmtId="0" fontId="6" fillId="36" borderId="66" xfId="54" applyFont="1" applyFill="1" applyBorder="1" applyAlignment="1">
      <alignment horizontal="center" vertical="center"/>
    </xf>
    <xf numFmtId="0" fontId="6" fillId="36" borderId="67" xfId="54" applyFont="1" applyFill="1" applyBorder="1" applyAlignment="1">
      <alignment horizontal="center" vertical="center"/>
    </xf>
    <xf numFmtId="0" fontId="6" fillId="36" borderId="68" xfId="54" applyFont="1" applyFill="1" applyBorder="1" applyAlignment="1">
      <alignment horizontal="center" vertical="center"/>
    </xf>
    <xf numFmtId="0" fontId="6" fillId="36" borderId="37" xfId="54" applyFont="1" applyFill="1" applyBorder="1" applyAlignment="1">
      <alignment horizontal="center" vertical="center"/>
    </xf>
    <xf numFmtId="0" fontId="6" fillId="36" borderId="0" xfId="54" applyFont="1" applyFill="1" applyBorder="1" applyAlignment="1">
      <alignment horizontal="center" vertical="center"/>
    </xf>
    <xf numFmtId="0" fontId="6" fillId="36" borderId="69" xfId="54" applyFont="1" applyFill="1" applyBorder="1" applyAlignment="1">
      <alignment horizontal="center" vertical="center"/>
    </xf>
    <xf numFmtId="0" fontId="50" fillId="0" borderId="70" xfId="54" applyFont="1" applyFill="1" applyBorder="1" applyAlignment="1">
      <alignment horizontal="center" vertical="center"/>
    </xf>
    <xf numFmtId="0" fontId="50" fillId="0" borderId="71" xfId="54" applyFont="1" applyFill="1" applyBorder="1" applyAlignment="1">
      <alignment horizontal="center" vertical="center"/>
    </xf>
    <xf numFmtId="0" fontId="6" fillId="36" borderId="61" xfId="56" applyFont="1" applyFill="1" applyBorder="1" applyAlignment="1">
      <alignment horizontal="center" vertical="center" wrapText="1"/>
    </xf>
    <xf numFmtId="0" fontId="6" fillId="36" borderId="62" xfId="56" applyFont="1" applyFill="1" applyBorder="1" applyAlignment="1">
      <alignment horizontal="center" vertical="center" wrapText="1"/>
    </xf>
    <xf numFmtId="0" fontId="2" fillId="38" borderId="66" xfId="39" applyFont="1" applyFill="1" applyBorder="1" applyAlignment="1">
      <alignment horizontal="center" vertical="center"/>
    </xf>
    <xf numFmtId="0" fontId="2" fillId="38" borderId="67" xfId="39" applyFont="1" applyFill="1" applyBorder="1" applyAlignment="1">
      <alignment horizontal="center" vertical="center"/>
    </xf>
    <xf numFmtId="0" fontId="2" fillId="38" borderId="68" xfId="39" applyFont="1" applyFill="1" applyBorder="1" applyAlignment="1">
      <alignment horizontal="center" vertical="center"/>
    </xf>
    <xf numFmtId="0" fontId="2" fillId="38" borderId="52" xfId="39" applyFont="1" applyFill="1" applyBorder="1" applyAlignment="1">
      <alignment horizontal="center" vertical="center"/>
    </xf>
    <xf numFmtId="0" fontId="2" fillId="38" borderId="72" xfId="39" applyFont="1" applyFill="1" applyBorder="1" applyAlignment="1">
      <alignment horizontal="center" vertical="center"/>
    </xf>
    <xf numFmtId="0" fontId="2" fillId="38" borderId="73" xfId="39" applyFont="1" applyFill="1" applyBorder="1" applyAlignment="1">
      <alignment horizontal="center" vertical="center"/>
    </xf>
    <xf numFmtId="0" fontId="3" fillId="37" borderId="74" xfId="0" applyFont="1" applyFill="1" applyBorder="1" applyAlignment="1">
      <alignment horizontal="center"/>
    </xf>
    <xf numFmtId="0" fontId="3" fillId="37" borderId="75" xfId="0" applyFont="1" applyFill="1" applyBorder="1" applyAlignment="1">
      <alignment horizontal="center"/>
    </xf>
    <xf numFmtId="0" fontId="3" fillId="37" borderId="76" xfId="0" applyFont="1" applyFill="1" applyBorder="1" applyAlignment="1">
      <alignment horizontal="center"/>
    </xf>
    <xf numFmtId="0" fontId="6" fillId="36" borderId="77" xfId="54" applyFont="1" applyFill="1" applyBorder="1" applyAlignment="1">
      <alignment horizontal="center" vertical="center" wrapText="1"/>
    </xf>
    <xf numFmtId="0" fontId="6" fillId="36" borderId="78" xfId="54" applyFont="1" applyFill="1" applyBorder="1" applyAlignment="1">
      <alignment horizontal="center" vertical="center"/>
    </xf>
    <xf numFmtId="0" fontId="3" fillId="37" borderId="79" xfId="0" applyFont="1" applyFill="1" applyBorder="1" applyAlignment="1">
      <alignment horizontal="center" vertical="center" wrapText="1"/>
    </xf>
    <xf numFmtId="0" fontId="3" fillId="37" borderId="59" xfId="0" applyFont="1" applyFill="1" applyBorder="1" applyAlignment="1">
      <alignment horizontal="center" vertical="center" wrapText="1"/>
    </xf>
    <xf numFmtId="0" fontId="3" fillId="37" borderId="80" xfId="0" applyFont="1" applyFill="1" applyBorder="1" applyAlignment="1">
      <alignment horizontal="center" vertical="center" wrapText="1"/>
    </xf>
    <xf numFmtId="0" fontId="6" fillId="36" borderId="81" xfId="56" applyFont="1" applyFill="1" applyBorder="1" applyAlignment="1">
      <alignment horizontal="center" vertical="center" wrapText="1"/>
    </xf>
    <xf numFmtId="0" fontId="6" fillId="36" borderId="82" xfId="56" applyFont="1" applyFill="1" applyBorder="1" applyAlignment="1">
      <alignment horizontal="center" vertical="center" wrapText="1"/>
    </xf>
    <xf numFmtId="0" fontId="6" fillId="36" borderId="67" xfId="54" applyFont="1" applyFill="1" applyBorder="1" applyAlignment="1">
      <alignment horizontal="center" vertical="center"/>
    </xf>
    <xf numFmtId="0" fontId="6" fillId="36" borderId="32" xfId="54" applyFont="1" applyFill="1" applyBorder="1" applyAlignment="1">
      <alignment horizontal="center" vertical="center"/>
    </xf>
    <xf numFmtId="0" fontId="6" fillId="36" borderId="83" xfId="54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17</xdr:row>
      <xdr:rowOff>38100</xdr:rowOff>
    </xdr:from>
    <xdr:to>
      <xdr:col>1</xdr:col>
      <xdr:colOff>685800</xdr:colOff>
      <xdr:row>18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552450</xdr:colOff>
      <xdr:row>17</xdr:row>
      <xdr:rowOff>28575</xdr:rowOff>
    </xdr:from>
    <xdr:to>
      <xdr:col>12</xdr:col>
      <xdr:colOff>1219200</xdr:colOff>
      <xdr:row>18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3800475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3"/>
  <sheetViews>
    <sheetView tabSelected="1" zoomScalePageLayoutView="0" workbookViewId="0" topLeftCell="A1">
      <selection activeCell="C2" sqref="C2:G3"/>
    </sheetView>
  </sheetViews>
  <sheetFormatPr defaultColWidth="9.140625" defaultRowHeight="15"/>
  <cols>
    <col min="1" max="1" width="1.1484375" style="0" customWidth="1"/>
    <col min="2" max="2" width="26.00390625" style="0" customWidth="1"/>
    <col min="3" max="3" width="11.140625" style="0" customWidth="1"/>
    <col min="4" max="5" width="13.28125" style="0" customWidth="1"/>
    <col min="6" max="6" width="12.00390625" style="0" customWidth="1"/>
    <col min="7" max="7" width="14.57421875" style="0" customWidth="1"/>
    <col min="8" max="8" width="12.00390625" style="0" hidden="1" customWidth="1"/>
    <col min="9" max="9" width="14.28125" style="0" hidden="1" customWidth="1"/>
    <col min="10" max="10" width="14.00390625" style="0" hidden="1" customWidth="1"/>
    <col min="11" max="11" width="17.140625" style="54" customWidth="1"/>
    <col min="12" max="12" width="17.7109375" style="0" customWidth="1"/>
    <col min="13" max="13" width="18.57421875" style="0" customWidth="1"/>
    <col min="14" max="14" width="1.8515625" style="0" customWidth="1"/>
    <col min="15" max="15" width="13.00390625" style="0" hidden="1" customWidth="1"/>
    <col min="16" max="16" width="10.28125" style="0" hidden="1" customWidth="1"/>
    <col min="17" max="17" width="5.421875" style="0" hidden="1" customWidth="1"/>
    <col min="18" max="18" width="11.140625" style="0" hidden="1" customWidth="1"/>
    <col min="19" max="20" width="11.57421875" style="0" hidden="1" customWidth="1"/>
  </cols>
  <sheetData>
    <row r="1" ht="6" customHeight="1" thickBot="1"/>
    <row r="2" spans="2:20" ht="15">
      <c r="B2" s="133" t="s">
        <v>76</v>
      </c>
      <c r="C2" s="140" t="s">
        <v>87</v>
      </c>
      <c r="D2" s="115"/>
      <c r="E2" s="115"/>
      <c r="F2" s="115"/>
      <c r="G2" s="141"/>
      <c r="H2" s="109" t="s">
        <v>28</v>
      </c>
      <c r="I2" s="122" t="s">
        <v>28</v>
      </c>
      <c r="J2" s="138" t="s">
        <v>28</v>
      </c>
      <c r="K2" s="114" t="s">
        <v>27</v>
      </c>
      <c r="L2" s="115"/>
      <c r="M2" s="116"/>
      <c r="O2" s="124" t="s">
        <v>30</v>
      </c>
      <c r="P2" s="125"/>
      <c r="Q2" s="125"/>
      <c r="R2" s="125"/>
      <c r="S2" s="125"/>
      <c r="T2" s="126"/>
    </row>
    <row r="3" spans="2:20" ht="12" customHeight="1" thickBot="1">
      <c r="B3" s="134"/>
      <c r="C3" s="118"/>
      <c r="D3" s="118"/>
      <c r="E3" s="118"/>
      <c r="F3" s="118"/>
      <c r="G3" s="142"/>
      <c r="H3" s="110"/>
      <c r="I3" s="123"/>
      <c r="J3" s="139"/>
      <c r="K3" s="117"/>
      <c r="L3" s="118"/>
      <c r="M3" s="119"/>
      <c r="O3" s="127"/>
      <c r="P3" s="128"/>
      <c r="Q3" s="128"/>
      <c r="R3" s="128"/>
      <c r="S3" s="128"/>
      <c r="T3" s="129"/>
    </row>
    <row r="4" spans="2:20" s="1" customFormat="1" ht="62.25" customHeight="1" thickBot="1">
      <c r="B4" s="86" t="s">
        <v>66</v>
      </c>
      <c r="C4" s="86" t="s">
        <v>65</v>
      </c>
      <c r="D4" s="86" t="s">
        <v>67</v>
      </c>
      <c r="E4" s="86" t="s">
        <v>68</v>
      </c>
      <c r="F4" s="87" t="s">
        <v>69</v>
      </c>
      <c r="G4" s="87" t="s">
        <v>3</v>
      </c>
      <c r="H4" s="52" t="s">
        <v>37</v>
      </c>
      <c r="I4" s="46" t="s">
        <v>61</v>
      </c>
      <c r="J4" s="47" t="s">
        <v>62</v>
      </c>
      <c r="K4" s="62" t="s">
        <v>42</v>
      </c>
      <c r="L4" s="63" t="s">
        <v>70</v>
      </c>
      <c r="M4" s="64" t="s">
        <v>41</v>
      </c>
      <c r="N4"/>
      <c r="O4" s="34" t="s">
        <v>23</v>
      </c>
      <c r="P4" s="35" t="s">
        <v>0</v>
      </c>
      <c r="Q4" s="36" t="s">
        <v>11</v>
      </c>
      <c r="R4" s="37" t="s">
        <v>31</v>
      </c>
      <c r="S4" s="38" t="s">
        <v>32</v>
      </c>
      <c r="T4" s="36" t="s">
        <v>36</v>
      </c>
    </row>
    <row r="5" spans="2:20" s="1" customFormat="1" ht="15.75" customHeight="1" thickBot="1">
      <c r="B5" s="88"/>
      <c r="C5" s="89" t="s">
        <v>64</v>
      </c>
      <c r="D5" s="90" t="s">
        <v>40</v>
      </c>
      <c r="E5" s="90" t="s">
        <v>40</v>
      </c>
      <c r="F5" s="89" t="s">
        <v>64</v>
      </c>
      <c r="G5" s="89" t="s">
        <v>64</v>
      </c>
      <c r="H5" s="53"/>
      <c r="I5" s="32"/>
      <c r="J5" s="33"/>
      <c r="K5" s="92" t="s">
        <v>73</v>
      </c>
      <c r="L5" s="93" t="s">
        <v>74</v>
      </c>
      <c r="M5" s="94" t="s">
        <v>75</v>
      </c>
      <c r="N5"/>
      <c r="O5" s="15"/>
      <c r="P5" s="16"/>
      <c r="Q5" s="17"/>
      <c r="R5" s="39"/>
      <c r="S5" s="25"/>
      <c r="T5" s="19"/>
    </row>
    <row r="6" spans="2:20" ht="15">
      <c r="B6" s="75" t="s">
        <v>85</v>
      </c>
      <c r="C6" s="76">
        <v>0</v>
      </c>
      <c r="D6" s="77" t="s">
        <v>2</v>
      </c>
      <c r="E6" s="77" t="s">
        <v>25</v>
      </c>
      <c r="F6" s="77">
        <v>0</v>
      </c>
      <c r="G6" s="78">
        <v>0</v>
      </c>
      <c r="H6" s="43">
        <f aca="true" t="shared" si="0" ref="H6:H15">VLOOKUP(D6,$O$6:$Q$16,3,FALSE)</f>
        <v>22</v>
      </c>
      <c r="I6" s="40">
        <f aca="true" t="shared" si="1" ref="I6:I15">H6*VLOOKUP(E6,$R$6:$S$8,2,FALSE)*(F6-ROUND(F6/4,0))</f>
        <v>0</v>
      </c>
      <c r="J6" s="41">
        <f>L24/10</f>
        <v>0</v>
      </c>
      <c r="K6" s="95">
        <f aca="true" t="shared" si="2" ref="K6:K15">J6*C6*8/1000</f>
        <v>0</v>
      </c>
      <c r="L6" s="96">
        <f>M6*60*60*24*G6/1024</f>
        <v>0</v>
      </c>
      <c r="M6" s="97">
        <f>K6/7.8</f>
        <v>0</v>
      </c>
      <c r="O6" s="10" t="s">
        <v>2</v>
      </c>
      <c r="P6" s="11" t="s">
        <v>12</v>
      </c>
      <c r="Q6" s="12">
        <v>22</v>
      </c>
      <c r="R6" s="13" t="s">
        <v>24</v>
      </c>
      <c r="S6" s="12">
        <v>0.9</v>
      </c>
      <c r="T6" s="14">
        <f>352*288</f>
        <v>101376</v>
      </c>
    </row>
    <row r="7" spans="2:20" ht="15">
      <c r="B7" s="79" t="s">
        <v>84</v>
      </c>
      <c r="C7" s="76"/>
      <c r="D7" s="80" t="s">
        <v>1</v>
      </c>
      <c r="E7" s="80" t="s">
        <v>25</v>
      </c>
      <c r="F7" s="77"/>
      <c r="G7" s="81"/>
      <c r="H7" s="44">
        <f t="shared" si="0"/>
        <v>80</v>
      </c>
      <c r="I7" s="45">
        <f t="shared" si="1"/>
        <v>0</v>
      </c>
      <c r="J7" s="41">
        <f aca="true" t="shared" si="3" ref="J7:J14">L25/10</f>
        <v>0</v>
      </c>
      <c r="K7" s="98">
        <f t="shared" si="2"/>
        <v>0</v>
      </c>
      <c r="L7" s="99">
        <f aca="true" t="shared" si="4" ref="L7:L14">M7*60*60*24*G7/1024</f>
        <v>0</v>
      </c>
      <c r="M7" s="97">
        <f aca="true" t="shared" si="5" ref="M7:M15">K7/7.8</f>
        <v>0</v>
      </c>
      <c r="O7" s="15" t="s">
        <v>4</v>
      </c>
      <c r="P7" s="16" t="s">
        <v>13</v>
      </c>
      <c r="Q7" s="17">
        <v>65</v>
      </c>
      <c r="R7" s="18" t="s">
        <v>25</v>
      </c>
      <c r="S7" s="17">
        <v>0.4</v>
      </c>
      <c r="T7" s="19">
        <f>640*480</f>
        <v>307200</v>
      </c>
    </row>
    <row r="8" spans="2:20" ht="15.75" thickBot="1">
      <c r="B8" s="79" t="s">
        <v>83</v>
      </c>
      <c r="C8" s="76"/>
      <c r="D8" s="80" t="s">
        <v>4</v>
      </c>
      <c r="E8" s="80" t="s">
        <v>25</v>
      </c>
      <c r="F8" s="77"/>
      <c r="G8" s="81"/>
      <c r="H8" s="44">
        <f t="shared" si="0"/>
        <v>65</v>
      </c>
      <c r="I8" s="45">
        <f t="shared" si="1"/>
        <v>0</v>
      </c>
      <c r="J8" s="41">
        <f t="shared" si="3"/>
        <v>0</v>
      </c>
      <c r="K8" s="98">
        <f t="shared" si="2"/>
        <v>0</v>
      </c>
      <c r="L8" s="99">
        <f t="shared" si="4"/>
        <v>0</v>
      </c>
      <c r="M8" s="97">
        <f t="shared" si="5"/>
        <v>0</v>
      </c>
      <c r="O8" s="15" t="s">
        <v>1</v>
      </c>
      <c r="P8" s="16" t="s">
        <v>14</v>
      </c>
      <c r="Q8" s="17">
        <v>80</v>
      </c>
      <c r="R8" s="20" t="s">
        <v>26</v>
      </c>
      <c r="S8" s="21">
        <v>0.15</v>
      </c>
      <c r="T8" s="19">
        <f>704*576</f>
        <v>405504</v>
      </c>
    </row>
    <row r="9" spans="2:20" ht="15">
      <c r="B9" s="79" t="s">
        <v>82</v>
      </c>
      <c r="C9" s="76"/>
      <c r="D9" s="80" t="s">
        <v>6</v>
      </c>
      <c r="E9" s="80" t="s">
        <v>25</v>
      </c>
      <c r="F9" s="77"/>
      <c r="G9" s="81"/>
      <c r="H9" s="44">
        <f t="shared" si="0"/>
        <v>170</v>
      </c>
      <c r="I9" s="45">
        <f t="shared" si="1"/>
        <v>0</v>
      </c>
      <c r="J9" s="41">
        <f t="shared" si="3"/>
        <v>0</v>
      </c>
      <c r="K9" s="98">
        <f t="shared" si="2"/>
        <v>0</v>
      </c>
      <c r="L9" s="99">
        <f t="shared" si="4"/>
        <v>0</v>
      </c>
      <c r="M9" s="97">
        <f t="shared" si="5"/>
        <v>0</v>
      </c>
      <c r="O9" s="15" t="s">
        <v>5</v>
      </c>
      <c r="P9" s="16" t="s">
        <v>15</v>
      </c>
      <c r="Q9" s="17">
        <v>100</v>
      </c>
      <c r="R9" s="22"/>
      <c r="S9" s="23"/>
      <c r="T9" s="17">
        <f>800*600</f>
        <v>480000</v>
      </c>
    </row>
    <row r="10" spans="2:20" ht="15">
      <c r="B10" s="79" t="s">
        <v>81</v>
      </c>
      <c r="C10" s="76"/>
      <c r="D10" s="80" t="s">
        <v>7</v>
      </c>
      <c r="E10" s="80" t="s">
        <v>25</v>
      </c>
      <c r="F10" s="77"/>
      <c r="G10" s="81"/>
      <c r="H10" s="44">
        <f t="shared" si="0"/>
        <v>200</v>
      </c>
      <c r="I10" s="45">
        <f t="shared" si="1"/>
        <v>0</v>
      </c>
      <c r="J10" s="41">
        <f t="shared" si="3"/>
        <v>0</v>
      </c>
      <c r="K10" s="98">
        <f t="shared" si="2"/>
        <v>0</v>
      </c>
      <c r="L10" s="99">
        <f t="shared" si="4"/>
        <v>0</v>
      </c>
      <c r="M10" s="97">
        <f t="shared" si="5"/>
        <v>0</v>
      </c>
      <c r="O10" s="15" t="s">
        <v>6</v>
      </c>
      <c r="P10" s="16" t="s">
        <v>16</v>
      </c>
      <c r="Q10" s="17">
        <v>170</v>
      </c>
      <c r="R10" s="24"/>
      <c r="S10" s="25"/>
      <c r="T10" s="17">
        <f>1024*768</f>
        <v>786432</v>
      </c>
    </row>
    <row r="11" spans="2:20" ht="15">
      <c r="B11" s="79" t="s">
        <v>80</v>
      </c>
      <c r="C11" s="76"/>
      <c r="D11" s="80" t="s">
        <v>8</v>
      </c>
      <c r="E11" s="80" t="s">
        <v>25</v>
      </c>
      <c r="F11" s="77"/>
      <c r="G11" s="81"/>
      <c r="H11" s="44">
        <f t="shared" si="0"/>
        <v>284</v>
      </c>
      <c r="I11" s="45">
        <f t="shared" si="1"/>
        <v>0</v>
      </c>
      <c r="J11" s="41">
        <f t="shared" si="3"/>
        <v>0</v>
      </c>
      <c r="K11" s="98">
        <f t="shared" si="2"/>
        <v>0</v>
      </c>
      <c r="L11" s="99">
        <f t="shared" si="4"/>
        <v>0</v>
      </c>
      <c r="M11" s="97">
        <f t="shared" si="5"/>
        <v>0</v>
      </c>
      <c r="O11" s="15" t="s">
        <v>7</v>
      </c>
      <c r="P11" s="16" t="s">
        <v>17</v>
      </c>
      <c r="Q11" s="17">
        <v>200</v>
      </c>
      <c r="R11" s="24"/>
      <c r="S11" s="25"/>
      <c r="T11" s="17">
        <f>1280*720</f>
        <v>921600</v>
      </c>
    </row>
    <row r="12" spans="2:20" ht="15">
      <c r="B12" s="79" t="s">
        <v>79</v>
      </c>
      <c r="C12" s="76">
        <v>12</v>
      </c>
      <c r="D12" s="80" t="s">
        <v>35</v>
      </c>
      <c r="E12" s="80" t="s">
        <v>25</v>
      </c>
      <c r="F12" s="77">
        <v>24</v>
      </c>
      <c r="G12" s="81">
        <v>28</v>
      </c>
      <c r="H12" s="44">
        <f t="shared" si="0"/>
        <v>415</v>
      </c>
      <c r="I12" s="45">
        <f t="shared" si="1"/>
        <v>2988</v>
      </c>
      <c r="J12" s="41">
        <f t="shared" si="3"/>
        <v>438.23999999999995</v>
      </c>
      <c r="K12" s="98">
        <f t="shared" si="2"/>
        <v>42.071039999999996</v>
      </c>
      <c r="L12" s="99">
        <f t="shared" si="4"/>
        <v>12742.670769230768</v>
      </c>
      <c r="M12" s="97">
        <f t="shared" si="5"/>
        <v>5.393723076923076</v>
      </c>
      <c r="O12" s="15" t="s">
        <v>8</v>
      </c>
      <c r="P12" s="16" t="s">
        <v>18</v>
      </c>
      <c r="Q12" s="17">
        <v>284</v>
      </c>
      <c r="R12" s="24"/>
      <c r="S12" s="25"/>
      <c r="T12" s="17">
        <f>1280*1024</f>
        <v>1310720</v>
      </c>
    </row>
    <row r="13" spans="2:20" ht="15">
      <c r="B13" s="79" t="s">
        <v>78</v>
      </c>
      <c r="C13" s="76"/>
      <c r="D13" s="80" t="s">
        <v>38</v>
      </c>
      <c r="E13" s="80" t="s">
        <v>25</v>
      </c>
      <c r="F13" s="77"/>
      <c r="G13" s="81"/>
      <c r="H13" s="44">
        <f t="shared" si="0"/>
        <v>450</v>
      </c>
      <c r="I13" s="45">
        <f t="shared" si="1"/>
        <v>0</v>
      </c>
      <c r="J13" s="41">
        <f t="shared" si="3"/>
        <v>0</v>
      </c>
      <c r="K13" s="98">
        <f t="shared" si="2"/>
        <v>0</v>
      </c>
      <c r="L13" s="99">
        <f t="shared" si="4"/>
        <v>0</v>
      </c>
      <c r="M13" s="97">
        <f t="shared" si="5"/>
        <v>0</v>
      </c>
      <c r="O13" s="15" t="s">
        <v>35</v>
      </c>
      <c r="P13" s="16" t="s">
        <v>19</v>
      </c>
      <c r="Q13" s="17">
        <v>415</v>
      </c>
      <c r="R13" s="24"/>
      <c r="S13" s="25"/>
      <c r="T13" s="17">
        <f>1600*1200</f>
        <v>1920000</v>
      </c>
    </row>
    <row r="14" spans="2:20" ht="15">
      <c r="B14" s="79" t="s">
        <v>77</v>
      </c>
      <c r="C14" s="76"/>
      <c r="D14" s="80" t="s">
        <v>9</v>
      </c>
      <c r="E14" s="80" t="s">
        <v>25</v>
      </c>
      <c r="F14" s="77"/>
      <c r="G14" s="81"/>
      <c r="H14" s="42">
        <f t="shared" si="0"/>
        <v>680</v>
      </c>
      <c r="I14" s="45">
        <f t="shared" si="1"/>
        <v>0</v>
      </c>
      <c r="J14" s="41">
        <f t="shared" si="3"/>
        <v>0</v>
      </c>
      <c r="K14" s="98">
        <f t="shared" si="2"/>
        <v>0</v>
      </c>
      <c r="L14" s="99">
        <f t="shared" si="4"/>
        <v>0</v>
      </c>
      <c r="M14" s="97">
        <f t="shared" si="5"/>
        <v>0</v>
      </c>
      <c r="O14" s="15" t="s">
        <v>38</v>
      </c>
      <c r="P14" s="16" t="s">
        <v>20</v>
      </c>
      <c r="Q14" s="17">
        <v>450</v>
      </c>
      <c r="R14" s="24"/>
      <c r="S14" s="25"/>
      <c r="T14" s="17">
        <f>1920*1080</f>
        <v>2073600</v>
      </c>
    </row>
    <row r="15" spans="2:20" ht="15.75" thickBot="1">
      <c r="B15" s="82" t="s">
        <v>59</v>
      </c>
      <c r="C15" s="83">
        <v>20</v>
      </c>
      <c r="D15" s="84" t="s">
        <v>10</v>
      </c>
      <c r="E15" s="84" t="s">
        <v>25</v>
      </c>
      <c r="F15" s="84">
        <v>24</v>
      </c>
      <c r="G15" s="85">
        <v>28</v>
      </c>
      <c r="H15" s="65">
        <f t="shared" si="0"/>
        <v>1100</v>
      </c>
      <c r="I15" s="66">
        <f t="shared" si="1"/>
        <v>7920</v>
      </c>
      <c r="J15" s="67">
        <f>L33/10</f>
        <v>1161.6</v>
      </c>
      <c r="K15" s="100">
        <f t="shared" si="2"/>
        <v>185.856</v>
      </c>
      <c r="L15" s="101">
        <f>M15*60*60*24*G15/1024</f>
        <v>56292.92307692306</v>
      </c>
      <c r="M15" s="102">
        <f t="shared" si="5"/>
        <v>23.827692307692306</v>
      </c>
      <c r="O15" s="15" t="s">
        <v>9</v>
      </c>
      <c r="P15" s="16" t="s">
        <v>21</v>
      </c>
      <c r="Q15" s="26">
        <v>680</v>
      </c>
      <c r="R15" s="27"/>
      <c r="S15" s="28"/>
      <c r="T15" s="26">
        <f>2048*1536</f>
        <v>3145728</v>
      </c>
    </row>
    <row r="16" spans="2:20" ht="17.25" thickBot="1" thickTop="1">
      <c r="B16" s="91"/>
      <c r="C16" s="68"/>
      <c r="D16" s="68"/>
      <c r="E16" s="68"/>
      <c r="F16" s="68"/>
      <c r="G16" s="120" t="s">
        <v>29</v>
      </c>
      <c r="H16" s="69"/>
      <c r="I16" s="70"/>
      <c r="J16" s="71">
        <f>SUM(J6:J15)</f>
        <v>1599.84</v>
      </c>
      <c r="K16" s="72">
        <f>SUM(K6:K15)</f>
        <v>227.92703999999998</v>
      </c>
      <c r="L16" s="103">
        <f>SUM(L6:L15)</f>
        <v>69035.59384615383</v>
      </c>
      <c r="M16" s="73">
        <f>SUM(M6:M15)</f>
        <v>29.221415384615383</v>
      </c>
      <c r="O16" s="29" t="s">
        <v>10</v>
      </c>
      <c r="P16" s="30" t="s">
        <v>22</v>
      </c>
      <c r="Q16" s="31">
        <v>1100</v>
      </c>
      <c r="R16" s="27"/>
      <c r="S16" s="28"/>
      <c r="T16" s="26">
        <f>2592*1944</f>
        <v>5038848</v>
      </c>
    </row>
    <row r="17" spans="2:20" ht="17.25" thickBot="1" thickTop="1">
      <c r="B17" s="104"/>
      <c r="C17" s="105">
        <f>SUM(C6:C15)</f>
        <v>32</v>
      </c>
      <c r="D17" s="107" t="s">
        <v>34</v>
      </c>
      <c r="E17" s="108"/>
      <c r="F17" s="51"/>
      <c r="G17" s="121"/>
      <c r="H17" s="58"/>
      <c r="I17" s="59"/>
      <c r="J17" s="60"/>
      <c r="K17" s="61" t="s">
        <v>71</v>
      </c>
      <c r="L17" s="106" t="s">
        <v>39</v>
      </c>
      <c r="M17" s="74" t="s">
        <v>72</v>
      </c>
      <c r="O17" s="5"/>
      <c r="P17" s="3"/>
      <c r="Q17" s="3"/>
      <c r="R17" s="2"/>
      <c r="S17" s="6"/>
      <c r="T17" s="4"/>
    </row>
    <row r="18" spans="2:20" ht="31.5" customHeight="1" thickBot="1" thickTop="1">
      <c r="B18" s="135" t="s">
        <v>33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7"/>
      <c r="O18" s="130"/>
      <c r="P18" s="131"/>
      <c r="Q18" s="131"/>
      <c r="R18" s="131"/>
      <c r="S18" s="131"/>
      <c r="T18" s="132"/>
    </row>
    <row r="19" spans="2:13" ht="15.75" customHeight="1" thickBot="1">
      <c r="B19" s="111" t="s">
        <v>86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3"/>
    </row>
    <row r="21" spans="5:10" ht="15">
      <c r="E21" s="7"/>
      <c r="F21" s="9"/>
      <c r="G21" s="9"/>
      <c r="H21" s="8"/>
      <c r="I21" s="9"/>
      <c r="J21" s="8"/>
    </row>
    <row r="22" spans="5:12" ht="15" hidden="1">
      <c r="E22" s="48" t="s">
        <v>63</v>
      </c>
      <c r="F22" s="48"/>
      <c r="G22" s="48"/>
      <c r="H22" s="48" t="s">
        <v>11</v>
      </c>
      <c r="I22" s="48"/>
      <c r="J22" s="48" t="s">
        <v>11</v>
      </c>
      <c r="K22" s="55" t="s">
        <v>11</v>
      </c>
      <c r="L22" s="48" t="s">
        <v>11</v>
      </c>
    </row>
    <row r="23" spans="5:12" ht="15" hidden="1">
      <c r="E23" s="49"/>
      <c r="F23" s="49" t="s">
        <v>43</v>
      </c>
      <c r="G23" s="50" t="s">
        <v>45</v>
      </c>
      <c r="H23" s="49" t="s">
        <v>44</v>
      </c>
      <c r="I23" s="50" t="s">
        <v>60</v>
      </c>
      <c r="J23" s="49" t="s">
        <v>46</v>
      </c>
      <c r="K23" s="56" t="s">
        <v>47</v>
      </c>
      <c r="L23" s="49" t="s">
        <v>48</v>
      </c>
    </row>
    <row r="24" spans="5:12" ht="15" hidden="1">
      <c r="E24" s="49" t="s">
        <v>49</v>
      </c>
      <c r="F24" s="49">
        <f>F6*60</f>
        <v>0</v>
      </c>
      <c r="G24" s="49">
        <f>F24/15</f>
        <v>0</v>
      </c>
      <c r="H24" s="49">
        <f aca="true" t="shared" si="6" ref="H24:H33">G24*H6</f>
        <v>0</v>
      </c>
      <c r="I24" s="49">
        <f>F24-G24</f>
        <v>0</v>
      </c>
      <c r="J24" s="49">
        <f aca="true" t="shared" si="7" ref="J24:J33">I24*H6*VLOOKUP(E6,$R$6:$S$8,2,FALSE)</f>
        <v>0</v>
      </c>
      <c r="K24" s="57">
        <f>H24+J24</f>
        <v>0</v>
      </c>
      <c r="L24" s="49">
        <f>K24/60</f>
        <v>0</v>
      </c>
    </row>
    <row r="25" spans="5:12" ht="15" hidden="1">
      <c r="E25" s="49" t="s">
        <v>50</v>
      </c>
      <c r="F25" s="49">
        <f aca="true" t="shared" si="8" ref="F25:F33">F7*60</f>
        <v>0</v>
      </c>
      <c r="G25" s="49">
        <f aca="true" t="shared" si="9" ref="G25:G33">F25/15</f>
        <v>0</v>
      </c>
      <c r="H25" s="49">
        <f t="shared" si="6"/>
        <v>0</v>
      </c>
      <c r="I25" s="49">
        <f aca="true" t="shared" si="10" ref="I25:I33">F25-G25</f>
        <v>0</v>
      </c>
      <c r="J25" s="49">
        <f t="shared" si="7"/>
        <v>0</v>
      </c>
      <c r="K25" s="57">
        <f aca="true" t="shared" si="11" ref="K25:K33">H25+J25</f>
        <v>0</v>
      </c>
      <c r="L25" s="49">
        <f aca="true" t="shared" si="12" ref="L25:L33">K25/60</f>
        <v>0</v>
      </c>
    </row>
    <row r="26" spans="5:12" ht="15" hidden="1">
      <c r="E26" s="49" t="s">
        <v>51</v>
      </c>
      <c r="F26" s="49">
        <f t="shared" si="8"/>
        <v>0</v>
      </c>
      <c r="G26" s="49">
        <f t="shared" si="9"/>
        <v>0</v>
      </c>
      <c r="H26" s="49">
        <f t="shared" si="6"/>
        <v>0</v>
      </c>
      <c r="I26" s="49">
        <f t="shared" si="10"/>
        <v>0</v>
      </c>
      <c r="J26" s="49">
        <f t="shared" si="7"/>
        <v>0</v>
      </c>
      <c r="K26" s="57">
        <f t="shared" si="11"/>
        <v>0</v>
      </c>
      <c r="L26" s="49">
        <f t="shared" si="12"/>
        <v>0</v>
      </c>
    </row>
    <row r="27" spans="5:12" ht="15" hidden="1">
      <c r="E27" s="49" t="s">
        <v>52</v>
      </c>
      <c r="F27" s="49">
        <f t="shared" si="8"/>
        <v>0</v>
      </c>
      <c r="G27" s="49">
        <f t="shared" si="9"/>
        <v>0</v>
      </c>
      <c r="H27" s="49">
        <f t="shared" si="6"/>
        <v>0</v>
      </c>
      <c r="I27" s="49">
        <f t="shared" si="10"/>
        <v>0</v>
      </c>
      <c r="J27" s="49">
        <f t="shared" si="7"/>
        <v>0</v>
      </c>
      <c r="K27" s="57">
        <f t="shared" si="11"/>
        <v>0</v>
      </c>
      <c r="L27" s="49">
        <f t="shared" si="12"/>
        <v>0</v>
      </c>
    </row>
    <row r="28" spans="5:12" ht="15" hidden="1">
      <c r="E28" s="49" t="s">
        <v>53</v>
      </c>
      <c r="F28" s="49">
        <f t="shared" si="8"/>
        <v>0</v>
      </c>
      <c r="G28" s="49">
        <f t="shared" si="9"/>
        <v>0</v>
      </c>
      <c r="H28" s="49">
        <f t="shared" si="6"/>
        <v>0</v>
      </c>
      <c r="I28" s="49">
        <f t="shared" si="10"/>
        <v>0</v>
      </c>
      <c r="J28" s="49">
        <f t="shared" si="7"/>
        <v>0</v>
      </c>
      <c r="K28" s="57">
        <f t="shared" si="11"/>
        <v>0</v>
      </c>
      <c r="L28" s="49">
        <f t="shared" si="12"/>
        <v>0</v>
      </c>
    </row>
    <row r="29" spans="5:12" ht="15" hidden="1">
      <c r="E29" s="49" t="s">
        <v>54</v>
      </c>
      <c r="F29" s="49">
        <f t="shared" si="8"/>
        <v>0</v>
      </c>
      <c r="G29" s="49">
        <f t="shared" si="9"/>
        <v>0</v>
      </c>
      <c r="H29" s="49">
        <f t="shared" si="6"/>
        <v>0</v>
      </c>
      <c r="I29" s="49">
        <f t="shared" si="10"/>
        <v>0</v>
      </c>
      <c r="J29" s="49">
        <f t="shared" si="7"/>
        <v>0</v>
      </c>
      <c r="K29" s="57">
        <f t="shared" si="11"/>
        <v>0</v>
      </c>
      <c r="L29" s="49">
        <f t="shared" si="12"/>
        <v>0</v>
      </c>
    </row>
    <row r="30" spans="5:12" ht="15" hidden="1">
      <c r="E30" s="49" t="s">
        <v>55</v>
      </c>
      <c r="F30" s="49">
        <f t="shared" si="8"/>
        <v>1440</v>
      </c>
      <c r="G30" s="49">
        <f t="shared" si="9"/>
        <v>96</v>
      </c>
      <c r="H30" s="49">
        <f t="shared" si="6"/>
        <v>39840</v>
      </c>
      <c r="I30" s="49">
        <f t="shared" si="10"/>
        <v>1344</v>
      </c>
      <c r="J30" s="49">
        <f t="shared" si="7"/>
        <v>223104</v>
      </c>
      <c r="K30" s="57">
        <f t="shared" si="11"/>
        <v>262944</v>
      </c>
      <c r="L30" s="49">
        <f t="shared" si="12"/>
        <v>4382.4</v>
      </c>
    </row>
    <row r="31" spans="5:12" ht="15" hidden="1">
      <c r="E31" s="49" t="s">
        <v>56</v>
      </c>
      <c r="F31" s="49">
        <f t="shared" si="8"/>
        <v>0</v>
      </c>
      <c r="G31" s="49">
        <f t="shared" si="9"/>
        <v>0</v>
      </c>
      <c r="H31" s="49">
        <f t="shared" si="6"/>
        <v>0</v>
      </c>
      <c r="I31" s="49">
        <f t="shared" si="10"/>
        <v>0</v>
      </c>
      <c r="J31" s="49">
        <f t="shared" si="7"/>
        <v>0</v>
      </c>
      <c r="K31" s="57">
        <f t="shared" si="11"/>
        <v>0</v>
      </c>
      <c r="L31" s="49">
        <f t="shared" si="12"/>
        <v>0</v>
      </c>
    </row>
    <row r="32" spans="5:12" ht="15" hidden="1">
      <c r="E32" s="49" t="s">
        <v>57</v>
      </c>
      <c r="F32" s="49">
        <f t="shared" si="8"/>
        <v>0</v>
      </c>
      <c r="G32" s="49">
        <f t="shared" si="9"/>
        <v>0</v>
      </c>
      <c r="H32" s="49">
        <f t="shared" si="6"/>
        <v>0</v>
      </c>
      <c r="I32" s="49">
        <f t="shared" si="10"/>
        <v>0</v>
      </c>
      <c r="J32" s="49">
        <f t="shared" si="7"/>
        <v>0</v>
      </c>
      <c r="K32" s="57">
        <f t="shared" si="11"/>
        <v>0</v>
      </c>
      <c r="L32" s="49">
        <f t="shared" si="12"/>
        <v>0</v>
      </c>
    </row>
    <row r="33" spans="5:12" ht="15" hidden="1">
      <c r="E33" s="49" t="s">
        <v>58</v>
      </c>
      <c r="F33" s="49">
        <f t="shared" si="8"/>
        <v>1440</v>
      </c>
      <c r="G33" s="49">
        <f t="shared" si="9"/>
        <v>96</v>
      </c>
      <c r="H33" s="49">
        <f t="shared" si="6"/>
        <v>105600</v>
      </c>
      <c r="I33" s="49">
        <f t="shared" si="10"/>
        <v>1344</v>
      </c>
      <c r="J33" s="49">
        <f t="shared" si="7"/>
        <v>591360</v>
      </c>
      <c r="K33" s="57">
        <f t="shared" si="11"/>
        <v>696960</v>
      </c>
      <c r="L33" s="49">
        <f t="shared" si="12"/>
        <v>11616</v>
      </c>
    </row>
  </sheetData>
  <sheetProtection/>
  <mergeCells count="11">
    <mergeCell ref="C2:G3"/>
    <mergeCell ref="H2:H3"/>
    <mergeCell ref="B19:M19"/>
    <mergeCell ref="K2:M3"/>
    <mergeCell ref="G16:G17"/>
    <mergeCell ref="I2:I3"/>
    <mergeCell ref="O2:T3"/>
    <mergeCell ref="O18:T18"/>
    <mergeCell ref="B2:B3"/>
    <mergeCell ref="B18:M18"/>
    <mergeCell ref="J2:J3"/>
  </mergeCells>
  <dataValidations count="2">
    <dataValidation type="list" allowBlank="1" showInputMessage="1" showErrorMessage="1" sqref="D6:D15">
      <formula1>$O$6:$O$16</formula1>
    </dataValidation>
    <dataValidation type="list" allowBlank="1" showInputMessage="1" showErrorMessage="1" sqref="E6:E15">
      <formula1>$R$6:$R$8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Ann Ghijselen</cp:lastModifiedBy>
  <cp:lastPrinted>2009-02-25T15:43:21Z</cp:lastPrinted>
  <dcterms:created xsi:type="dcterms:W3CDTF">2008-06-20T11:46:26Z</dcterms:created>
  <dcterms:modified xsi:type="dcterms:W3CDTF">2015-10-19T13:15:27Z</dcterms:modified>
  <cp:category/>
  <cp:version/>
  <cp:contentType/>
  <cp:contentStatus/>
</cp:coreProperties>
</file>